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132" windowWidth="11280" windowHeight="6876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85" i="1"/>
  <c r="B3" s="1"/>
  <c r="C4" s="1"/>
  <c r="B86"/>
  <c r="B4"/>
  <c r="B87"/>
  <c r="B5"/>
  <c r="B88"/>
  <c r="B6"/>
  <c r="B89"/>
  <c r="B7"/>
  <c r="B90"/>
  <c r="B8"/>
  <c r="B91"/>
  <c r="B9"/>
  <c r="B92"/>
  <c r="B10"/>
  <c r="B93"/>
  <c r="B11" s="1"/>
  <c r="B94"/>
  <c r="B12" s="1"/>
  <c r="B95"/>
  <c r="B13" s="1"/>
  <c r="B96"/>
  <c r="B14" s="1"/>
  <c r="B97"/>
  <c r="B15" s="1"/>
  <c r="B98"/>
  <c r="B16" s="1"/>
  <c r="B99"/>
  <c r="B17" s="1"/>
  <c r="B100"/>
  <c r="B18" s="1"/>
  <c r="B101"/>
  <c r="B19" s="1"/>
  <c r="B102"/>
  <c r="B20" s="1"/>
  <c r="B103"/>
  <c r="C23" s="1"/>
  <c r="C33"/>
  <c r="C34" s="1"/>
  <c r="D32"/>
  <c r="D3" l="1"/>
  <c r="C5"/>
  <c r="D33"/>
  <c r="C35"/>
  <c r="C36" l="1"/>
  <c r="D34"/>
  <c r="D4"/>
  <c r="C6"/>
  <c r="C37" l="1"/>
  <c r="D35"/>
  <c r="D5"/>
  <c r="C7"/>
  <c r="D6" l="1"/>
  <c r="C8"/>
  <c r="C38"/>
  <c r="D36"/>
  <c r="D7" l="1"/>
  <c r="C9"/>
  <c r="C39"/>
  <c r="D37"/>
  <c r="D8" l="1"/>
  <c r="C10"/>
  <c r="C40"/>
  <c r="D38"/>
  <c r="D9" l="1"/>
  <c r="C11"/>
  <c r="C41"/>
  <c r="D39"/>
  <c r="C42" l="1"/>
  <c r="D40"/>
  <c r="D10"/>
  <c r="C12"/>
  <c r="C43" l="1"/>
  <c r="D41"/>
  <c r="D11"/>
  <c r="C13"/>
  <c r="C44" l="1"/>
  <c r="D42"/>
  <c r="D12"/>
  <c r="C14"/>
  <c r="C45" l="1"/>
  <c r="D43"/>
  <c r="D13"/>
  <c r="C15"/>
  <c r="C46" l="1"/>
  <c r="D44"/>
  <c r="D14"/>
  <c r="C16"/>
  <c r="C47" l="1"/>
  <c r="D45"/>
  <c r="D15"/>
  <c r="C17"/>
  <c r="C48" l="1"/>
  <c r="D46"/>
  <c r="D16"/>
  <c r="C18"/>
  <c r="C49" l="1"/>
  <c r="D47"/>
  <c r="D17"/>
  <c r="C19"/>
  <c r="C50" l="1"/>
  <c r="D48"/>
  <c r="D18"/>
  <c r="C20"/>
  <c r="D50" l="1"/>
  <c r="E50" s="1"/>
  <c r="D49"/>
  <c r="D19"/>
  <c r="C21"/>
  <c r="E49" l="1"/>
  <c r="F50"/>
  <c r="D21"/>
  <c r="E21" s="1"/>
  <c r="D20"/>
  <c r="F49" l="1"/>
  <c r="E48"/>
  <c r="F21"/>
  <c r="E20"/>
  <c r="E19" l="1"/>
  <c r="F20"/>
  <c r="F48"/>
  <c r="E47"/>
  <c r="F19" l="1"/>
  <c r="E18"/>
  <c r="E46"/>
  <c r="F47"/>
  <c r="E45" l="1"/>
  <c r="F46"/>
  <c r="F18"/>
  <c r="E17"/>
  <c r="F45" l="1"/>
  <c r="E44"/>
  <c r="F17"/>
  <c r="E16"/>
  <c r="F16" l="1"/>
  <c r="E15"/>
  <c r="E43"/>
  <c r="F44"/>
  <c r="E42" l="1"/>
  <c r="F43"/>
  <c r="F15"/>
  <c r="E14"/>
  <c r="E41" l="1"/>
  <c r="F42"/>
  <c r="E13"/>
  <c r="F14"/>
  <c r="F41" l="1"/>
  <c r="E40"/>
  <c r="F13"/>
  <c r="E12"/>
  <c r="F12" l="1"/>
  <c r="E11"/>
  <c r="F40"/>
  <c r="E39"/>
  <c r="E38" l="1"/>
  <c r="F39"/>
  <c r="F11"/>
  <c r="E10"/>
  <c r="E37" l="1"/>
  <c r="F38"/>
  <c r="F10"/>
  <c r="E9"/>
  <c r="F37" l="1"/>
  <c r="E36"/>
  <c r="F9"/>
  <c r="E8"/>
  <c r="E7" l="1"/>
  <c r="F8"/>
  <c r="F36"/>
  <c r="E35"/>
  <c r="F7" l="1"/>
  <c r="E6"/>
  <c r="E34"/>
  <c r="F35"/>
  <c r="E33" l="1"/>
  <c r="F34"/>
  <c r="F6"/>
  <c r="E5"/>
  <c r="F33" l="1"/>
  <c r="E32"/>
  <c r="F32" s="1"/>
  <c r="F5"/>
  <c r="E4"/>
  <c r="E3" l="1"/>
  <c r="F3" s="1"/>
  <c r="F4"/>
</calcChain>
</file>

<file path=xl/comments1.xml><?xml version="1.0" encoding="utf-8"?>
<comments xmlns="http://schemas.openxmlformats.org/spreadsheetml/2006/main">
  <authors>
    <author>andy sloggett</author>
  </authors>
  <commentList>
    <comment ref="F2" authorId="0">
      <text>
        <r>
          <rPr>
            <b/>
            <sz val="8"/>
            <color indexed="81"/>
            <rFont val="Tahoma"/>
            <family val="2"/>
          </rPr>
          <t>Expectation of life</t>
        </r>
      </text>
    </comment>
    <comment ref="J17" authorId="0">
      <text>
        <r>
          <rPr>
            <b/>
            <sz val="8"/>
            <color indexed="81"/>
            <rFont val="Tahoma"/>
            <family val="2"/>
          </rPr>
          <t>Multiplication factor for n</t>
        </r>
        <r>
          <rPr>
            <b/>
            <sz val="10"/>
            <color indexed="81"/>
            <rFont val="Tahoma"/>
            <family val="2"/>
          </rPr>
          <t>q</t>
        </r>
        <r>
          <rPr>
            <b/>
            <sz val="8"/>
            <color indexed="81"/>
            <rFont val="Tahoma"/>
            <family val="2"/>
          </rPr>
          <t>x values for different age ranges in the life table.  
(The factors arranged so as to incorporate the new rates in a graduated way and minimise kinks.)</t>
        </r>
      </text>
    </comment>
    <comment ref="D21" authorId="0">
      <text>
        <r>
          <rPr>
            <b/>
            <sz val="8"/>
            <color indexed="81"/>
            <rFont val="Tahoma"/>
            <family val="2"/>
          </rPr>
          <t>Last open interval
Calculate by l</t>
        </r>
        <r>
          <rPr>
            <b/>
            <vertAlign val="subscript"/>
            <sz val="8"/>
            <color indexed="81"/>
            <rFont val="Tahoma"/>
            <family val="2"/>
          </rPr>
          <t>85</t>
        </r>
        <r>
          <rPr>
            <b/>
            <sz val="8"/>
            <color indexed="81"/>
            <rFont val="Tahoma"/>
            <family val="2"/>
          </rPr>
          <t xml:space="preserve"> / death rate
See Appendix 1</t>
        </r>
      </text>
    </comment>
    <comment ref="C23" authorId="0">
      <text>
        <r>
          <rPr>
            <b/>
            <sz val="8"/>
            <color indexed="81"/>
            <rFont val="Tahoma"/>
            <family val="2"/>
          </rPr>
          <t>Use for calculation of Lx for last open interval.</t>
        </r>
      </text>
    </comment>
  </commentList>
</comments>
</file>

<file path=xl/sharedStrings.xml><?xml version="1.0" encoding="utf-8"?>
<sst xmlns="http://schemas.openxmlformats.org/spreadsheetml/2006/main" count="42" uniqueCount="41">
  <si>
    <t>Age x</t>
  </si>
  <si>
    <t xml:space="preserve">Factor </t>
  </si>
  <si>
    <t>For ages 0-1</t>
  </si>
  <si>
    <t>For ages 1,5,10</t>
  </si>
  <si>
    <t>For ages 15-50</t>
  </si>
  <si>
    <t>For ages 55-80</t>
  </si>
  <si>
    <t>For ages around 50</t>
  </si>
  <si>
    <t>Death Rate for 85+ =</t>
  </si>
  <si>
    <t>[d/rate]</t>
  </si>
  <si>
    <t>qx</t>
  </si>
  <si>
    <t>smoothing factors</t>
  </si>
  <si>
    <t>do not touch</t>
  </si>
  <si>
    <t>Other factors can give equivalent levels of e0 but note that this</t>
  </si>
  <si>
    <t>cannot be achieved without massive levels of child mortality.</t>
  </si>
  <si>
    <t>For e0=74 table IMR is 6.7 per thou and halving this increases</t>
  </si>
  <si>
    <t>e0 to 74.5 - a tiny increase because this is a relatively minor source of mortality</t>
  </si>
  <si>
    <t>For e0=35 table IMR is 250 per thou and halving this increases</t>
  </si>
  <si>
    <t>Halving death rates above age 50 in the original table takes e0 values from</t>
  </si>
  <si>
    <t>74.3 to 81.6 - a substantial increase because this is where most mortality occurs</t>
  </si>
  <si>
    <t>Doubling the death rates 15-50 in the SA life table reduces e0 from 57.3 to 53.9</t>
  </si>
  <si>
    <t xml:space="preserve">To reduce this further to about 53 a 20% increase in IMR and a small increase in other </t>
  </si>
  <si>
    <t>young age mortality would need to occur (try factors 8.4 and 9 respectively).</t>
  </si>
  <si>
    <t xml:space="preserve">To reduce to e0=43, with mortality increases restricted to particular age group, you </t>
  </si>
  <si>
    <t>distinctly odd.</t>
  </si>
  <si>
    <t>Factors of 37, 28, 17, 7, 1.5 respectively give an e0 of 35.04</t>
  </si>
  <si>
    <t>e0 to 40.85 - a substantial increase because this is a major source of mortality</t>
  </si>
  <si>
    <t>need factors like 10, 14, 25, 6, 1 but NB the mortality curve is now beginning to look</t>
  </si>
  <si>
    <t xml:space="preserve">Target Factors </t>
  </si>
  <si>
    <r>
      <t>n</t>
    </r>
    <r>
      <rPr>
        <b/>
        <sz val="14"/>
        <rFont val="Calibri"/>
        <family val="2"/>
      </rPr>
      <t>q</t>
    </r>
    <r>
      <rPr>
        <b/>
        <sz val="11"/>
        <rFont val="Calibri"/>
        <family val="2"/>
      </rPr>
      <t>x</t>
    </r>
  </si>
  <si>
    <r>
      <t>l</t>
    </r>
    <r>
      <rPr>
        <b/>
        <sz val="11"/>
        <rFont val="Calibri"/>
        <family val="2"/>
      </rPr>
      <t>x</t>
    </r>
  </si>
  <si>
    <r>
      <t>T</t>
    </r>
    <r>
      <rPr>
        <b/>
        <sz val="11"/>
        <rFont val="Calibri"/>
        <family val="2"/>
      </rPr>
      <t>x</t>
    </r>
  </si>
  <si>
    <r>
      <t>e</t>
    </r>
    <r>
      <rPr>
        <b/>
        <sz val="11"/>
        <rFont val="Calibri"/>
        <family val="2"/>
      </rPr>
      <t>x</t>
    </r>
  </si>
  <si>
    <r>
      <t>L</t>
    </r>
    <r>
      <rPr>
        <b/>
        <sz val="11"/>
        <rFont val="Calibri"/>
        <family val="2"/>
      </rPr>
      <t>x</t>
    </r>
  </si>
  <si>
    <t>lx</t>
  </si>
  <si>
    <t>nLx</t>
  </si>
  <si>
    <t>Tx</t>
  </si>
  <si>
    <t>ex</t>
  </si>
  <si>
    <r>
      <rPr>
        <b/>
        <vertAlign val="subscript"/>
        <sz val="12"/>
        <rFont val="Arial"/>
        <family val="2"/>
      </rPr>
      <t>n</t>
    </r>
    <r>
      <rPr>
        <b/>
        <sz val="12"/>
        <rFont val="Arial"/>
        <family val="2"/>
      </rPr>
      <t>q</t>
    </r>
    <r>
      <rPr>
        <b/>
        <vertAlign val="subscript"/>
        <sz val="12"/>
        <rFont val="Arial"/>
        <family val="2"/>
      </rPr>
      <t>x</t>
    </r>
  </si>
  <si>
    <t>Andy Sloggett  LSHTM  2013</t>
  </si>
  <si>
    <t>Some notes are below</t>
  </si>
  <si>
    <t>Life Expectancy Exercise accompanying Life Tables 2 session</t>
  </si>
</sst>
</file>

<file path=xl/styles.xml><?xml version="1.0" encoding="utf-8"?>
<styleSheet xmlns="http://schemas.openxmlformats.org/spreadsheetml/2006/main">
  <numFmts count="6">
    <numFmt numFmtId="164" formatCode="0.0000"/>
    <numFmt numFmtId="165" formatCode="0.00000"/>
    <numFmt numFmtId="166" formatCode=";;;"/>
    <numFmt numFmtId="167" formatCode="0.000_)"/>
    <numFmt numFmtId="168" formatCode="0.000"/>
    <numFmt numFmtId="169" formatCode="0.0"/>
  </numFmts>
  <fonts count="23">
    <font>
      <sz val="10"/>
      <name val="Arial"/>
    </font>
    <font>
      <sz val="12"/>
      <name val="Times New Roman"/>
      <family val="1"/>
    </font>
    <font>
      <b/>
      <sz val="10"/>
      <name val="Arial"/>
      <family val="2"/>
    </font>
    <font>
      <b/>
      <sz val="8"/>
      <color indexed="81"/>
      <name val="Tahoma"/>
      <family val="2"/>
    </font>
    <font>
      <b/>
      <vertAlign val="subscript"/>
      <sz val="8"/>
      <color indexed="81"/>
      <name val="Tahoma"/>
      <family val="2"/>
    </font>
    <font>
      <b/>
      <sz val="10"/>
      <color indexed="81"/>
      <name val="Tahoma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name val="Arial"/>
      <family val="2"/>
    </font>
    <font>
      <b/>
      <vertAlign val="subscript"/>
      <sz val="12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i/>
      <sz val="9"/>
      <name val="Calibri"/>
      <family val="2"/>
      <scheme val="minor"/>
    </font>
    <font>
      <b/>
      <i/>
      <sz val="1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67" fontId="0" fillId="0" borderId="0" xfId="0" applyNumberFormat="1" applyAlignment="1" applyProtection="1">
      <alignment horizontal="center"/>
    </xf>
    <xf numFmtId="0" fontId="1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2" fontId="10" fillId="3" borderId="4" xfId="0" applyNumberFormat="1" applyFont="1" applyFill="1" applyBorder="1" applyAlignment="1" applyProtection="1">
      <alignment horizontal="center"/>
      <protection locked="0"/>
    </xf>
    <xf numFmtId="2" fontId="10" fillId="0" borderId="0" xfId="0" applyNumberFormat="1" applyFont="1"/>
    <xf numFmtId="2" fontId="11" fillId="0" borderId="0" xfId="0" applyNumberFormat="1" applyFont="1"/>
    <xf numFmtId="0" fontId="14" fillId="0" borderId="0" xfId="0" applyFont="1"/>
    <xf numFmtId="0" fontId="11" fillId="0" borderId="6" xfId="0" applyFont="1" applyBorder="1"/>
    <xf numFmtId="0" fontId="11" fillId="0" borderId="7" xfId="0" applyFont="1" applyBorder="1"/>
    <xf numFmtId="0" fontId="15" fillId="0" borderId="0" xfId="0" applyFont="1"/>
    <xf numFmtId="0" fontId="11" fillId="0" borderId="0" xfId="0" applyFont="1" applyAlignment="1">
      <alignment horizontal="right"/>
    </xf>
    <xf numFmtId="165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0" fontId="15" fillId="0" borderId="0" xfId="0" quotePrefix="1" applyFont="1"/>
    <xf numFmtId="0" fontId="11" fillId="0" borderId="0" xfId="0" applyFont="1" applyAlignment="1">
      <alignment horizontal="center"/>
    </xf>
    <xf numFmtId="0" fontId="16" fillId="0" borderId="0" xfId="0" applyFont="1"/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168" fontId="19" fillId="3" borderId="4" xfId="0" applyNumberFormat="1" applyFont="1" applyFill="1" applyBorder="1" applyAlignment="1" applyProtection="1">
      <alignment horizontal="center"/>
      <protection locked="0"/>
    </xf>
    <xf numFmtId="0" fontId="19" fillId="2" borderId="0" xfId="0" applyFont="1" applyFill="1" applyAlignment="1">
      <alignment horizontal="center"/>
    </xf>
    <xf numFmtId="165" fontId="19" fillId="2" borderId="0" xfId="0" applyNumberFormat="1" applyFont="1" applyFill="1" applyAlignment="1">
      <alignment horizontal="center"/>
    </xf>
    <xf numFmtId="164" fontId="19" fillId="2" borderId="0" xfId="0" applyNumberFormat="1" applyFont="1" applyFill="1" applyAlignment="1">
      <alignment horizontal="center"/>
    </xf>
    <xf numFmtId="169" fontId="19" fillId="3" borderId="4" xfId="0" applyNumberFormat="1" applyFont="1" applyFill="1" applyBorder="1" applyAlignment="1" applyProtection="1">
      <alignment horizontal="center"/>
      <protection locked="0"/>
    </xf>
    <xf numFmtId="166" fontId="19" fillId="2" borderId="0" xfId="0" applyNumberFormat="1" applyFont="1" applyFill="1" applyAlignment="1">
      <alignment horizontal="center"/>
    </xf>
    <xf numFmtId="2" fontId="7" fillId="0" borderId="0" xfId="0" applyNumberFormat="1" applyFont="1"/>
    <xf numFmtId="0" fontId="7" fillId="0" borderId="1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20" fillId="0" borderId="5" xfId="0" applyFont="1" applyBorder="1"/>
    <xf numFmtId="0" fontId="20" fillId="0" borderId="6" xfId="0" applyFont="1" applyBorder="1"/>
    <xf numFmtId="0" fontId="20" fillId="0" borderId="6" xfId="0" applyFont="1" applyBorder="1" applyAlignment="1">
      <alignment horizontal="center"/>
    </xf>
    <xf numFmtId="168" fontId="10" fillId="3" borderId="4" xfId="0" applyNumberFormat="1" applyFont="1" applyFill="1" applyBorder="1" applyAlignment="1" applyProtection="1">
      <alignment horizontal="center"/>
      <protection locked="0"/>
    </xf>
    <xf numFmtId="167" fontId="2" fillId="0" borderId="0" xfId="0" applyNumberFormat="1" applyFont="1" applyAlignment="1" applyProtection="1">
      <alignment horizontal="center"/>
    </xf>
    <xf numFmtId="0" fontId="21" fillId="0" borderId="0" xfId="0" applyFont="1"/>
    <xf numFmtId="0" fontId="2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2587601078167116"/>
          <c:y val="9.0566204610489226E-2"/>
          <c:w val="0.69336739727430197"/>
          <c:h val="0.77735992290669764"/>
        </c:manualLayout>
      </c:layout>
      <c:scatterChart>
        <c:scatterStyle val="smoothMarker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Sheet1!$A$3:$A$21</c:f>
              <c:numCache>
                <c:formatCode>General</c:formatCode>
                <c:ptCount val="19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  <c:pt idx="18">
                  <c:v>85</c:v>
                </c:pt>
              </c:numCache>
            </c:numRef>
          </c:xVal>
          <c:yVal>
            <c:numRef>
              <c:f>Sheet1!$B$3:$B$21</c:f>
              <c:numCache>
                <c:formatCode>0.00000</c:formatCode>
                <c:ptCount val="19"/>
                <c:pt idx="0">
                  <c:v>6.7399999999999682E-3</c:v>
                </c:pt>
                <c:pt idx="1">
                  <c:v>1.2081428830316154E-3</c:v>
                </c:pt>
                <c:pt idx="2">
                  <c:v>7.358425901659027E-4</c:v>
                </c:pt>
                <c:pt idx="3">
                  <c:v>9.5830853499845325E-4</c:v>
                </c:pt>
                <c:pt idx="4">
                  <c:v>2.9584603889416528E-3</c:v>
                </c:pt>
                <c:pt idx="5">
                  <c:v>4.2635070130133679E-3</c:v>
                </c:pt>
                <c:pt idx="6">
                  <c:v>4.4038078190472563E-3</c:v>
                </c:pt>
                <c:pt idx="7">
                  <c:v>4.9953519731128493E-3</c:v>
                </c:pt>
                <c:pt idx="8">
                  <c:v>6.385905833555805E-3</c:v>
                </c:pt>
                <c:pt idx="9">
                  <c:v>9.9194048357097442E-3</c:v>
                </c:pt>
                <c:pt idx="10">
                  <c:v>1.5142976414109777E-2</c:v>
                </c:pt>
                <c:pt idx="11">
                  <c:v>2.5516854051648274E-2</c:v>
                </c:pt>
                <c:pt idx="12">
                  <c:v>4.3464077163145265E-2</c:v>
                </c:pt>
                <c:pt idx="13">
                  <c:v>7.3439134191260025E-2</c:v>
                </c:pt>
                <c:pt idx="14">
                  <c:v>0.12383441303494302</c:v>
                </c:pt>
                <c:pt idx="15">
                  <c:v>0.19959109941045505</c:v>
                </c:pt>
                <c:pt idx="16">
                  <c:v>0.30057034885755263</c:v>
                </c:pt>
                <c:pt idx="17">
                  <c:v>0.43569999999999998</c:v>
                </c:pt>
              </c:numCache>
            </c:numRef>
          </c:yVal>
          <c:smooth val="1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Sheet1!$A$3:$A$20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Sheet1!$F$85:$F$102</c:f>
              <c:numCache>
                <c:formatCode>General</c:formatCode>
                <c:ptCount val="18"/>
                <c:pt idx="0">
                  <c:v>6.7399999999999682E-3</c:v>
                </c:pt>
                <c:pt idx="1">
                  <c:v>1.2081428830316154E-3</c:v>
                </c:pt>
                <c:pt idx="2">
                  <c:v>7.358425901659027E-4</c:v>
                </c:pt>
                <c:pt idx="3">
                  <c:v>9.5830853499845325E-4</c:v>
                </c:pt>
                <c:pt idx="4">
                  <c:v>2.9584603889416528E-3</c:v>
                </c:pt>
                <c:pt idx="5">
                  <c:v>4.2635070130133679E-3</c:v>
                </c:pt>
                <c:pt idx="6">
                  <c:v>4.4038078190472563E-3</c:v>
                </c:pt>
                <c:pt idx="7">
                  <c:v>4.9953519731128493E-3</c:v>
                </c:pt>
                <c:pt idx="8">
                  <c:v>6.385905833555805E-3</c:v>
                </c:pt>
                <c:pt idx="9">
                  <c:v>9.9194048357097442E-3</c:v>
                </c:pt>
                <c:pt idx="10">
                  <c:v>1.5142976414109777E-2</c:v>
                </c:pt>
                <c:pt idx="11">
                  <c:v>2.5516854051648274E-2</c:v>
                </c:pt>
                <c:pt idx="12">
                  <c:v>4.3464077163145265E-2</c:v>
                </c:pt>
                <c:pt idx="13">
                  <c:v>7.3439134191260025E-2</c:v>
                </c:pt>
                <c:pt idx="14">
                  <c:v>0.12383441303494302</c:v>
                </c:pt>
                <c:pt idx="15">
                  <c:v>0.19959109941045505</c:v>
                </c:pt>
                <c:pt idx="16">
                  <c:v>0.30057034885755263</c:v>
                </c:pt>
                <c:pt idx="17">
                  <c:v>0.43569999999999998</c:v>
                </c:pt>
              </c:numCache>
            </c:numRef>
          </c:yVal>
          <c:smooth val="1"/>
        </c:ser>
        <c:axId val="82950784"/>
        <c:axId val="82957824"/>
      </c:scatterChart>
      <c:valAx>
        <c:axId val="82950784"/>
        <c:scaling>
          <c:orientation val="minMax"/>
          <c:max val="90"/>
          <c:min val="0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5390836944198546"/>
              <c:y val="0.875473282820779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957824"/>
        <c:crossesAt val="1.0000000000000022E-3"/>
        <c:crossBetween val="midCat"/>
        <c:majorUnit val="10"/>
      </c:valAx>
      <c:valAx>
        <c:axId val="82957824"/>
        <c:scaling>
          <c:logBase val="10"/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000"/>
                  <a:t>log 
q</a:t>
                </a:r>
                <a:r>
                  <a:rPr lang="en-GB" sz="1000" baseline="-25000"/>
                  <a:t>x</a:t>
                </a:r>
              </a:p>
            </c:rich>
          </c:tx>
          <c:layout>
            <c:manualLayout>
              <c:xMode val="edge"/>
              <c:yMode val="edge"/>
              <c:x val="1.3477146717607061E-2"/>
              <c:y val="0.29056643391274312"/>
            </c:manualLayout>
          </c:layout>
          <c:spPr>
            <a:noFill/>
            <a:ln w="25400">
              <a:noFill/>
            </a:ln>
          </c:spPr>
        </c:title>
        <c:numFmt formatCode="0.00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950784"/>
        <c:crossesAt val="0"/>
        <c:crossBetween val="midCat"/>
      </c:valAx>
      <c:spPr>
        <a:solidFill>
          <a:srgbClr val="C0C0C0">
            <a:alpha val="50000"/>
          </a:srgb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 paperSize="9" orientation="landscape" horizont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2</xdr:row>
      <xdr:rowOff>9525</xdr:rowOff>
    </xdr:from>
    <xdr:to>
      <xdr:col>11</xdr:col>
      <xdr:colOff>247650</xdr:colOff>
      <xdr:row>15</xdr:row>
      <xdr:rowOff>57150</xdr:rowOff>
    </xdr:to>
    <xdr:graphicFrame macro="">
      <xdr:nvGraphicFramePr>
        <xdr:cNvPr id="106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0.90165</cdr:x>
      <cdr:y>0.80821</cdr:y>
    </cdr:from>
    <cdr:to>
      <cdr:x>0.92306</cdr:x>
      <cdr:y>0.88713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8008" y="2050898"/>
          <a:ext cx="75857" cy="199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3"/>
  <sheetViews>
    <sheetView tabSelected="1" zoomScaleNormal="100" workbookViewId="0"/>
  </sheetViews>
  <sheetFormatPr defaultRowHeight="13.8"/>
  <cols>
    <col min="1" max="1" width="6.5546875" style="5" customWidth="1"/>
    <col min="2" max="2" width="8.6640625" style="5" customWidth="1"/>
    <col min="3" max="3" width="6.33203125" style="5" customWidth="1"/>
    <col min="4" max="4" width="6.88671875" style="5" customWidth="1"/>
    <col min="5" max="5" width="7.5546875" style="5" customWidth="1"/>
    <col min="6" max="6" width="6.109375" style="5" customWidth="1"/>
    <col min="7" max="13" width="9.109375" style="5"/>
  </cols>
  <sheetData>
    <row r="1" spans="1:14" ht="20.399999999999999">
      <c r="A1" s="34"/>
      <c r="B1" s="35"/>
      <c r="C1" s="42" t="s">
        <v>40</v>
      </c>
      <c r="D1" s="35"/>
      <c r="F1" s="20"/>
      <c r="H1" s="4"/>
    </row>
    <row r="2" spans="1:14" ht="18">
      <c r="A2" s="22" t="s">
        <v>0</v>
      </c>
      <c r="B2" s="23" t="s">
        <v>37</v>
      </c>
      <c r="C2" s="22" t="s">
        <v>33</v>
      </c>
      <c r="D2" s="22" t="s">
        <v>34</v>
      </c>
      <c r="E2" s="22" t="s">
        <v>35</v>
      </c>
      <c r="F2" s="22" t="s">
        <v>36</v>
      </c>
      <c r="G2" s="4"/>
      <c r="H2" s="4"/>
    </row>
    <row r="3" spans="1:14" ht="14.4">
      <c r="A3" s="25">
        <v>0</v>
      </c>
      <c r="B3" s="26">
        <f t="shared" ref="B3:B20" si="0">F85*B85</f>
        <v>6.7399999999999682E-3</v>
      </c>
      <c r="C3" s="27">
        <v>1</v>
      </c>
      <c r="D3" s="24">
        <f>1*(C4+(C3-C4)*0.1)</f>
        <v>0.99393399999999998</v>
      </c>
      <c r="E3" s="24">
        <f t="shared" ref="E3:E19" si="1">E4+D3</f>
        <v>74.284517051000009</v>
      </c>
      <c r="F3" s="28">
        <f>E3/C3</f>
        <v>74.284517051000009</v>
      </c>
      <c r="G3" s="9"/>
      <c r="H3" s="9"/>
      <c r="I3" s="10"/>
      <c r="M3" s="3"/>
    </row>
    <row r="4" spans="1:14" ht="14.4">
      <c r="A4" s="25">
        <v>1</v>
      </c>
      <c r="B4" s="26">
        <f t="shared" si="0"/>
        <v>1.2081428830316154E-3</v>
      </c>
      <c r="C4" s="27">
        <f>(1-B3)*C3</f>
        <v>0.99326000000000003</v>
      </c>
      <c r="D4" s="24">
        <f>4*(C5+(C4-C5)*0.4)</f>
        <v>3.9701600000000004</v>
      </c>
      <c r="E4" s="24">
        <f t="shared" si="1"/>
        <v>73.290583051000013</v>
      </c>
      <c r="F4" s="28">
        <f t="shared" ref="F4:F21" si="2">E4/C4</f>
        <v>73.787913588587088</v>
      </c>
      <c r="G4" s="9"/>
      <c r="H4" s="9"/>
      <c r="I4" s="10"/>
      <c r="M4" s="3"/>
      <c r="N4" s="1"/>
    </row>
    <row r="5" spans="1:14" ht="14.4">
      <c r="A5" s="25">
        <v>5</v>
      </c>
      <c r="B5" s="26">
        <f t="shared" si="0"/>
        <v>7.358425901659027E-4</v>
      </c>
      <c r="C5" s="27">
        <f t="shared" ref="C5:C21" si="3">(1-B4)*C4</f>
        <v>0.99206000000000005</v>
      </c>
      <c r="D5" s="24">
        <f>5*(C6+(C5-C6)*0.5)</f>
        <v>4.958475</v>
      </c>
      <c r="E5" s="24">
        <f t="shared" si="1"/>
        <v>69.320423051000006</v>
      </c>
      <c r="F5" s="28">
        <f t="shared" si="2"/>
        <v>69.875232396226039</v>
      </c>
      <c r="G5" s="9"/>
      <c r="H5" s="9"/>
      <c r="I5" s="10"/>
      <c r="M5" s="3"/>
    </row>
    <row r="6" spans="1:14" ht="14.4">
      <c r="A6" s="25">
        <v>10</v>
      </c>
      <c r="B6" s="26">
        <f t="shared" si="0"/>
        <v>9.5830853499845325E-4</v>
      </c>
      <c r="C6" s="27">
        <f t="shared" si="3"/>
        <v>0.99133000000000004</v>
      </c>
      <c r="D6" s="24">
        <f t="shared" ref="D6:D20" si="4">5*(C7+(C6-C7)*0.5)</f>
        <v>4.954275</v>
      </c>
      <c r="E6" s="24">
        <f t="shared" si="1"/>
        <v>64.361948050999999</v>
      </c>
      <c r="F6" s="28">
        <f t="shared" si="2"/>
        <v>64.924846469893978</v>
      </c>
      <c r="G6" s="9"/>
      <c r="H6" s="9"/>
      <c r="I6" s="10"/>
      <c r="M6" s="3"/>
    </row>
    <row r="7" spans="1:14" ht="14.4">
      <c r="A7" s="25">
        <v>15</v>
      </c>
      <c r="B7" s="26">
        <f t="shared" si="0"/>
        <v>2.9584603889416528E-3</v>
      </c>
      <c r="C7" s="27">
        <f t="shared" si="3"/>
        <v>0.99038000000000004</v>
      </c>
      <c r="D7" s="24">
        <f t="shared" si="4"/>
        <v>4.9445750000000004</v>
      </c>
      <c r="E7" s="24">
        <f t="shared" si="1"/>
        <v>59.407673050999996</v>
      </c>
      <c r="F7" s="28">
        <f t="shared" si="2"/>
        <v>59.984726116238207</v>
      </c>
      <c r="G7" s="9"/>
      <c r="H7" s="9"/>
      <c r="I7" s="10"/>
      <c r="M7" s="3"/>
    </row>
    <row r="8" spans="1:14" ht="14.4">
      <c r="A8" s="25">
        <v>20</v>
      </c>
      <c r="B8" s="26">
        <f t="shared" si="0"/>
        <v>4.2635070130133679E-3</v>
      </c>
      <c r="C8" s="27">
        <f t="shared" si="3"/>
        <v>0.98745000000000005</v>
      </c>
      <c r="D8" s="24">
        <f t="shared" si="4"/>
        <v>4.9267250000000002</v>
      </c>
      <c r="E8" s="24">
        <f t="shared" si="1"/>
        <v>54.463098050999996</v>
      </c>
      <c r="F8" s="28">
        <f t="shared" si="2"/>
        <v>55.155297028710308</v>
      </c>
      <c r="G8" s="9"/>
      <c r="H8" s="9"/>
      <c r="I8" s="10"/>
      <c r="M8" s="3"/>
    </row>
    <row r="9" spans="1:14" ht="14.4">
      <c r="A9" s="25">
        <v>25</v>
      </c>
      <c r="B9" s="26">
        <f t="shared" si="0"/>
        <v>4.4038078190472563E-3</v>
      </c>
      <c r="C9" s="27">
        <f t="shared" si="3"/>
        <v>0.98324</v>
      </c>
      <c r="D9" s="24">
        <f t="shared" si="4"/>
        <v>4.9053749999999994</v>
      </c>
      <c r="E9" s="24">
        <f t="shared" si="1"/>
        <v>49.536373050999998</v>
      </c>
      <c r="F9" s="28">
        <f t="shared" si="2"/>
        <v>50.380754496358975</v>
      </c>
      <c r="G9" s="9"/>
      <c r="H9" s="9"/>
      <c r="I9" s="10"/>
      <c r="M9" s="3"/>
    </row>
    <row r="10" spans="1:14" ht="14.4">
      <c r="A10" s="25">
        <v>30</v>
      </c>
      <c r="B10" s="26">
        <f t="shared" si="0"/>
        <v>4.9953519731128493E-3</v>
      </c>
      <c r="C10" s="27">
        <f t="shared" si="3"/>
        <v>0.97890999999999995</v>
      </c>
      <c r="D10" s="24">
        <f t="shared" si="4"/>
        <v>4.8823249999999998</v>
      </c>
      <c r="E10" s="24">
        <f t="shared" si="1"/>
        <v>44.630998050999999</v>
      </c>
      <c r="F10" s="28">
        <f t="shared" si="2"/>
        <v>45.592544821280811</v>
      </c>
      <c r="G10" s="9"/>
      <c r="H10" s="9"/>
      <c r="I10" s="10"/>
      <c r="M10" s="3"/>
      <c r="N10" s="1"/>
    </row>
    <row r="11" spans="1:14" ht="14.4">
      <c r="A11" s="25">
        <v>35</v>
      </c>
      <c r="B11" s="26">
        <f t="shared" si="0"/>
        <v>6.385905833555805E-3</v>
      </c>
      <c r="C11" s="27">
        <f t="shared" si="3"/>
        <v>0.97402</v>
      </c>
      <c r="D11" s="24">
        <f t="shared" si="4"/>
        <v>4.8545499999999997</v>
      </c>
      <c r="E11" s="24">
        <f t="shared" si="1"/>
        <v>39.748673050999997</v>
      </c>
      <c r="F11" s="28">
        <f t="shared" si="2"/>
        <v>40.808887960206157</v>
      </c>
      <c r="G11" s="9"/>
      <c r="H11" s="9"/>
      <c r="I11" s="10"/>
      <c r="M11" s="3"/>
    </row>
    <row r="12" spans="1:14" ht="14.4">
      <c r="A12" s="25">
        <v>40</v>
      </c>
      <c r="B12" s="26">
        <f t="shared" si="0"/>
        <v>9.9194048357097442E-3</v>
      </c>
      <c r="C12" s="27">
        <f t="shared" si="3"/>
        <v>0.96779999999999999</v>
      </c>
      <c r="D12" s="24">
        <f t="shared" si="4"/>
        <v>4.8150000000000004</v>
      </c>
      <c r="E12" s="24">
        <f t="shared" si="1"/>
        <v>34.894123051000001</v>
      </c>
      <c r="F12" s="28">
        <f t="shared" si="2"/>
        <v>36.055097180202523</v>
      </c>
      <c r="G12" s="9"/>
      <c r="H12" s="9"/>
      <c r="I12" s="10"/>
      <c r="M12" s="3"/>
      <c r="N12" s="1"/>
    </row>
    <row r="13" spans="1:14" ht="14.4">
      <c r="A13" s="25">
        <v>45</v>
      </c>
      <c r="B13" s="26">
        <f t="shared" si="0"/>
        <v>1.5142976414109777E-2</v>
      </c>
      <c r="C13" s="27">
        <f t="shared" si="3"/>
        <v>0.95820000000000005</v>
      </c>
      <c r="D13" s="24">
        <f t="shared" si="4"/>
        <v>4.7547250000000005</v>
      </c>
      <c r="E13" s="24">
        <f t="shared" si="1"/>
        <v>30.079123051000003</v>
      </c>
      <c r="F13" s="28">
        <f t="shared" si="2"/>
        <v>31.391278491964101</v>
      </c>
      <c r="G13" s="9"/>
      <c r="H13" s="9"/>
      <c r="I13" s="10"/>
      <c r="M13" s="3"/>
    </row>
    <row r="14" spans="1:14" ht="14.4">
      <c r="A14" s="25">
        <v>50</v>
      </c>
      <c r="B14" s="26">
        <f t="shared" si="0"/>
        <v>2.5516854051648274E-2</v>
      </c>
      <c r="C14" s="27">
        <f t="shared" si="3"/>
        <v>0.94369000000000003</v>
      </c>
      <c r="D14" s="24">
        <f t="shared" si="4"/>
        <v>4.6582500000000007</v>
      </c>
      <c r="E14" s="24">
        <f t="shared" si="1"/>
        <v>25.324398051000003</v>
      </c>
      <c r="F14" s="28">
        <f t="shared" si="2"/>
        <v>26.835505357691616</v>
      </c>
      <c r="G14" s="9"/>
      <c r="H14" s="9"/>
      <c r="I14" s="10"/>
      <c r="M14" s="3"/>
      <c r="N14" s="1"/>
    </row>
    <row r="15" spans="1:14" ht="14.4">
      <c r="A15" s="25">
        <v>55</v>
      </c>
      <c r="B15" s="26">
        <f t="shared" si="0"/>
        <v>4.3464077163145265E-2</v>
      </c>
      <c r="C15" s="27">
        <f t="shared" si="3"/>
        <v>0.91961000000000004</v>
      </c>
      <c r="D15" s="24">
        <f t="shared" si="4"/>
        <v>4.4981249999999999</v>
      </c>
      <c r="E15" s="24">
        <f t="shared" si="1"/>
        <v>20.666148051</v>
      </c>
      <c r="F15" s="28">
        <f t="shared" si="2"/>
        <v>22.472730887006449</v>
      </c>
      <c r="G15" s="9"/>
      <c r="M15" s="3"/>
      <c r="N15" s="1"/>
    </row>
    <row r="16" spans="1:14" ht="14.4">
      <c r="A16" s="25">
        <v>60</v>
      </c>
      <c r="B16" s="26">
        <f t="shared" si="0"/>
        <v>7.3439134191260025E-2</v>
      </c>
      <c r="C16" s="27">
        <f t="shared" si="3"/>
        <v>0.87963999999999998</v>
      </c>
      <c r="D16" s="24">
        <f t="shared" si="4"/>
        <v>4.2366999999999999</v>
      </c>
      <c r="E16" s="24">
        <f t="shared" si="1"/>
        <v>16.168023050999999</v>
      </c>
      <c r="F16" s="28">
        <f t="shared" si="2"/>
        <v>18.38027266950116</v>
      </c>
      <c r="G16" s="9"/>
      <c r="M16" s="3"/>
    </row>
    <row r="17" spans="1:14" ht="14.4">
      <c r="A17" s="25">
        <v>65</v>
      </c>
      <c r="B17" s="26">
        <f t="shared" si="0"/>
        <v>0.12383441303494302</v>
      </c>
      <c r="C17" s="27">
        <f t="shared" si="3"/>
        <v>0.81503999999999999</v>
      </c>
      <c r="D17" s="24">
        <f t="shared" si="4"/>
        <v>3.8228749999999998</v>
      </c>
      <c r="E17" s="24">
        <f t="shared" si="1"/>
        <v>11.931323051</v>
      </c>
      <c r="F17" s="28">
        <f t="shared" si="2"/>
        <v>14.638941709609345</v>
      </c>
      <c r="G17" s="9"/>
      <c r="H17" s="9"/>
      <c r="I17" s="10"/>
      <c r="J17" s="7" t="s">
        <v>1</v>
      </c>
      <c r="L17" s="21" t="s">
        <v>27</v>
      </c>
      <c r="M17" s="3"/>
      <c r="N17" s="1"/>
    </row>
    <row r="18" spans="1:14" ht="14.4">
      <c r="A18" s="25">
        <v>70</v>
      </c>
      <c r="B18" s="26">
        <f t="shared" si="0"/>
        <v>0.19959109941045505</v>
      </c>
      <c r="C18" s="27">
        <f t="shared" si="3"/>
        <v>0.71411000000000002</v>
      </c>
      <c r="D18" s="24">
        <f t="shared" si="4"/>
        <v>3.2142249999999999</v>
      </c>
      <c r="E18" s="24">
        <f t="shared" si="1"/>
        <v>8.1084480509999999</v>
      </c>
      <c r="F18" s="28">
        <f t="shared" si="2"/>
        <v>11.354620508044979</v>
      </c>
      <c r="G18" s="9"/>
      <c r="H18" s="30" t="s">
        <v>2</v>
      </c>
      <c r="I18" s="30"/>
      <c r="J18" s="31">
        <v>1</v>
      </c>
      <c r="L18" s="21">
        <v>37</v>
      </c>
      <c r="M18" s="3"/>
      <c r="N18" s="1"/>
    </row>
    <row r="19" spans="1:14" ht="14.4">
      <c r="A19" s="25">
        <v>75</v>
      </c>
      <c r="B19" s="26">
        <f t="shared" si="0"/>
        <v>0.30057034885755263</v>
      </c>
      <c r="C19" s="27">
        <f t="shared" si="3"/>
        <v>0.57157999999999998</v>
      </c>
      <c r="D19" s="24">
        <f t="shared" si="4"/>
        <v>2.4283999999999999</v>
      </c>
      <c r="E19" s="24">
        <f t="shared" si="1"/>
        <v>4.8942230510000009</v>
      </c>
      <c r="F19" s="28">
        <f t="shared" si="2"/>
        <v>8.5626212446201784</v>
      </c>
      <c r="G19" s="9"/>
      <c r="H19" s="30" t="s">
        <v>3</v>
      </c>
      <c r="I19" s="30"/>
      <c r="J19" s="32">
        <v>1</v>
      </c>
      <c r="L19" s="21">
        <v>28</v>
      </c>
      <c r="M19" s="3"/>
    </row>
    <row r="20" spans="1:14" ht="14.4">
      <c r="A20" s="25">
        <v>80</v>
      </c>
      <c r="B20" s="26">
        <f t="shared" si="0"/>
        <v>0.43569999999999998</v>
      </c>
      <c r="C20" s="27">
        <f t="shared" si="3"/>
        <v>0.39978000000000008</v>
      </c>
      <c r="D20" s="24">
        <f t="shared" si="4"/>
        <v>1.5634396350000004</v>
      </c>
      <c r="E20" s="24">
        <f>E21+D20</f>
        <v>2.4658230510000005</v>
      </c>
      <c r="F20" s="28">
        <f t="shared" si="2"/>
        <v>6.1679500000000003</v>
      </c>
      <c r="G20" s="9"/>
      <c r="H20" s="30" t="s">
        <v>4</v>
      </c>
      <c r="I20" s="30"/>
      <c r="J20" s="32">
        <v>1</v>
      </c>
      <c r="L20" s="21">
        <v>17</v>
      </c>
      <c r="M20" s="3"/>
      <c r="N20" s="1"/>
    </row>
    <row r="21" spans="1:14" ht="14.4">
      <c r="A21" s="25">
        <v>85</v>
      </c>
      <c r="B21" s="29"/>
      <c r="C21" s="27">
        <f t="shared" si="3"/>
        <v>0.22559585400000007</v>
      </c>
      <c r="D21" s="24">
        <f>C21/C23</f>
        <v>0.90238341600000027</v>
      </c>
      <c r="E21" s="24">
        <f>D21</f>
        <v>0.90238341600000027</v>
      </c>
      <c r="F21" s="28">
        <f t="shared" si="2"/>
        <v>4</v>
      </c>
      <c r="G21" s="9"/>
      <c r="H21" s="30" t="s">
        <v>6</v>
      </c>
      <c r="I21" s="30"/>
      <c r="J21" s="32">
        <v>1</v>
      </c>
      <c r="L21" s="21">
        <v>7</v>
      </c>
      <c r="M21" s="3"/>
    </row>
    <row r="22" spans="1:14" ht="15.6">
      <c r="A22" s="11"/>
      <c r="B22" s="11"/>
      <c r="C22" s="11"/>
      <c r="D22" s="11"/>
      <c r="E22" s="11"/>
      <c r="F22" s="11"/>
      <c r="G22" s="11"/>
      <c r="H22" s="30" t="s">
        <v>5</v>
      </c>
      <c r="I22" s="30"/>
      <c r="J22" s="33">
        <v>1</v>
      </c>
      <c r="L22" s="21">
        <v>1.5</v>
      </c>
    </row>
    <row r="23" spans="1:14">
      <c r="A23" s="36" t="s">
        <v>7</v>
      </c>
      <c r="B23" s="37"/>
      <c r="C23" s="38">
        <f>$F$103*$B$103</f>
        <v>0.25</v>
      </c>
      <c r="D23" s="12"/>
      <c r="E23" s="12"/>
      <c r="F23" s="13"/>
    </row>
    <row r="27" spans="1:14">
      <c r="J27" s="40" t="s">
        <v>39</v>
      </c>
    </row>
    <row r="30" spans="1:14" ht="15.6">
      <c r="A30" s="14"/>
      <c r="N30" s="2"/>
    </row>
    <row r="31" spans="1:14" ht="18">
      <c r="A31" s="6" t="s">
        <v>0</v>
      </c>
      <c r="B31" s="7" t="s">
        <v>28</v>
      </c>
      <c r="C31" s="6" t="s">
        <v>29</v>
      </c>
      <c r="D31" s="6" t="s">
        <v>32</v>
      </c>
      <c r="E31" s="6" t="s">
        <v>30</v>
      </c>
      <c r="F31" s="6" t="s">
        <v>31</v>
      </c>
      <c r="H31" s="15"/>
    </row>
    <row r="32" spans="1:14" ht="14.4">
      <c r="A32" s="3">
        <v>0</v>
      </c>
      <c r="B32" s="16">
        <v>6.7399999999999682E-3</v>
      </c>
      <c r="C32" s="17">
        <v>1</v>
      </c>
      <c r="D32" s="39">
        <f>1*(C33+0.1*(C32-C33))</f>
        <v>0.99393399999999998</v>
      </c>
      <c r="E32" s="39">
        <f t="shared" ref="E32:E48" si="5">E33+D32</f>
        <v>74.284517051000009</v>
      </c>
      <c r="F32" s="8">
        <f>E32/C32</f>
        <v>74.284517051000009</v>
      </c>
      <c r="H32" s="5" t="s">
        <v>24</v>
      </c>
    </row>
    <row r="33" spans="1:8" ht="14.4">
      <c r="A33" s="3">
        <v>1</v>
      </c>
      <c r="B33" s="16">
        <v>1.2081428830316154E-3</v>
      </c>
      <c r="C33" s="17">
        <f>(1-B32)*C32</f>
        <v>0.99326000000000003</v>
      </c>
      <c r="D33" s="39">
        <f>4*(C34+0.4*(C33-C34))</f>
        <v>3.9701600000000004</v>
      </c>
      <c r="E33" s="39">
        <f t="shared" si="5"/>
        <v>73.290583051000013</v>
      </c>
      <c r="F33" s="8">
        <f t="shared" ref="F33:F50" si="6">E33/C33</f>
        <v>73.787913588587088</v>
      </c>
      <c r="H33" s="5" t="s">
        <v>12</v>
      </c>
    </row>
    <row r="34" spans="1:8" ht="14.4">
      <c r="A34" s="3">
        <v>5</v>
      </c>
      <c r="B34" s="16">
        <v>7.358425901659027E-4</v>
      </c>
      <c r="C34" s="17">
        <f t="shared" ref="C34:C50" si="7">(1-B33)*C33</f>
        <v>0.99206000000000005</v>
      </c>
      <c r="D34" s="39">
        <f>5*(C35+0.5*(C34-C35))</f>
        <v>4.958475</v>
      </c>
      <c r="E34" s="39">
        <f t="shared" si="5"/>
        <v>69.320423051000006</v>
      </c>
      <c r="F34" s="8">
        <f t="shared" si="6"/>
        <v>69.875232396226039</v>
      </c>
      <c r="H34" s="5" t="s">
        <v>13</v>
      </c>
    </row>
    <row r="35" spans="1:8" ht="14.4">
      <c r="A35" s="3">
        <v>10</v>
      </c>
      <c r="B35" s="16">
        <v>9.5830853499845325E-4</v>
      </c>
      <c r="C35" s="17">
        <f t="shared" si="7"/>
        <v>0.99133000000000004</v>
      </c>
      <c r="D35" s="39">
        <f t="shared" ref="D35:D49" si="8">5*(C36+0.5*(C35-C36))</f>
        <v>4.954275</v>
      </c>
      <c r="E35" s="39">
        <f t="shared" si="5"/>
        <v>64.361948050999999</v>
      </c>
      <c r="F35" s="8">
        <f t="shared" si="6"/>
        <v>64.924846469893978</v>
      </c>
    </row>
    <row r="36" spans="1:8" ht="14.4">
      <c r="A36" s="3">
        <v>15</v>
      </c>
      <c r="B36" s="16">
        <v>2.9584603889416528E-3</v>
      </c>
      <c r="C36" s="17">
        <f t="shared" si="7"/>
        <v>0.99038000000000004</v>
      </c>
      <c r="D36" s="39">
        <f t="shared" si="8"/>
        <v>4.9445750000000004</v>
      </c>
      <c r="E36" s="39">
        <f t="shared" si="5"/>
        <v>59.407673050999996</v>
      </c>
      <c r="F36" s="8">
        <f t="shared" si="6"/>
        <v>59.984726116238207</v>
      </c>
      <c r="H36" s="5" t="s">
        <v>14</v>
      </c>
    </row>
    <row r="37" spans="1:8" ht="14.4">
      <c r="A37" s="3">
        <v>20</v>
      </c>
      <c r="B37" s="16">
        <v>4.2635070130133679E-3</v>
      </c>
      <c r="C37" s="17">
        <f t="shared" si="7"/>
        <v>0.98745000000000005</v>
      </c>
      <c r="D37" s="39">
        <f t="shared" si="8"/>
        <v>4.9267250000000002</v>
      </c>
      <c r="E37" s="39">
        <f t="shared" si="5"/>
        <v>54.463098050999996</v>
      </c>
      <c r="F37" s="8">
        <f t="shared" si="6"/>
        <v>55.155297028710308</v>
      </c>
      <c r="H37" s="5" t="s">
        <v>15</v>
      </c>
    </row>
    <row r="38" spans="1:8" ht="14.4">
      <c r="A38" s="3">
        <v>25</v>
      </c>
      <c r="B38" s="16">
        <v>4.4038078190472563E-3</v>
      </c>
      <c r="C38" s="17">
        <f t="shared" si="7"/>
        <v>0.98324</v>
      </c>
      <c r="D38" s="39">
        <f t="shared" si="8"/>
        <v>4.9053749999999994</v>
      </c>
      <c r="E38" s="39">
        <f t="shared" si="5"/>
        <v>49.536373050999998</v>
      </c>
      <c r="F38" s="8">
        <f t="shared" si="6"/>
        <v>50.380754496358975</v>
      </c>
      <c r="H38" s="5" t="s">
        <v>16</v>
      </c>
    </row>
    <row r="39" spans="1:8" ht="14.4">
      <c r="A39" s="3">
        <v>30</v>
      </c>
      <c r="B39" s="16">
        <v>4.9953519731128493E-3</v>
      </c>
      <c r="C39" s="17">
        <f t="shared" si="7"/>
        <v>0.97890999999999995</v>
      </c>
      <c r="D39" s="39">
        <f t="shared" si="8"/>
        <v>4.8823249999999998</v>
      </c>
      <c r="E39" s="39">
        <f t="shared" si="5"/>
        <v>44.630998050999999</v>
      </c>
      <c r="F39" s="8">
        <f t="shared" si="6"/>
        <v>45.592544821280811</v>
      </c>
      <c r="H39" s="5" t="s">
        <v>25</v>
      </c>
    </row>
    <row r="40" spans="1:8" ht="14.4">
      <c r="A40" s="3">
        <v>35</v>
      </c>
      <c r="B40" s="16">
        <v>6.385905833555805E-3</v>
      </c>
      <c r="C40" s="17">
        <f t="shared" si="7"/>
        <v>0.97402</v>
      </c>
      <c r="D40" s="39">
        <f t="shared" si="8"/>
        <v>4.8545499999999997</v>
      </c>
      <c r="E40" s="39">
        <f t="shared" si="5"/>
        <v>39.748673050999997</v>
      </c>
      <c r="F40" s="8">
        <f t="shared" si="6"/>
        <v>40.808887960206157</v>
      </c>
    </row>
    <row r="41" spans="1:8" ht="14.4">
      <c r="A41" s="3">
        <v>40</v>
      </c>
      <c r="B41" s="16">
        <v>9.9194048357097442E-3</v>
      </c>
      <c r="C41" s="17">
        <f t="shared" si="7"/>
        <v>0.96779999999999999</v>
      </c>
      <c r="D41" s="39">
        <f t="shared" si="8"/>
        <v>4.8150000000000004</v>
      </c>
      <c r="E41" s="39">
        <f t="shared" si="5"/>
        <v>34.894123051000001</v>
      </c>
      <c r="F41" s="8">
        <f t="shared" si="6"/>
        <v>36.055097180202523</v>
      </c>
      <c r="H41" s="5" t="s">
        <v>17</v>
      </c>
    </row>
    <row r="42" spans="1:8" ht="14.4">
      <c r="A42" s="3">
        <v>45</v>
      </c>
      <c r="B42" s="16">
        <v>1.5142976414109777E-2</v>
      </c>
      <c r="C42" s="17">
        <f t="shared" si="7"/>
        <v>0.95820000000000005</v>
      </c>
      <c r="D42" s="39">
        <f t="shared" si="8"/>
        <v>4.7547250000000005</v>
      </c>
      <c r="E42" s="39">
        <f t="shared" si="5"/>
        <v>30.079123051000003</v>
      </c>
      <c r="F42" s="8">
        <f t="shared" si="6"/>
        <v>31.391278491964101</v>
      </c>
      <c r="H42" s="5" t="s">
        <v>18</v>
      </c>
    </row>
    <row r="43" spans="1:8" ht="14.4">
      <c r="A43" s="3">
        <v>50</v>
      </c>
      <c r="B43" s="16">
        <v>2.5516854051648274E-2</v>
      </c>
      <c r="C43" s="17">
        <f t="shared" si="7"/>
        <v>0.94369000000000003</v>
      </c>
      <c r="D43" s="39">
        <f t="shared" si="8"/>
        <v>4.6582500000000007</v>
      </c>
      <c r="E43" s="39">
        <f t="shared" si="5"/>
        <v>25.324398051000003</v>
      </c>
      <c r="F43" s="8">
        <f t="shared" si="6"/>
        <v>26.835505357691616</v>
      </c>
    </row>
    <row r="44" spans="1:8" ht="14.4">
      <c r="A44" s="3">
        <v>55</v>
      </c>
      <c r="B44" s="16">
        <v>4.3464077163145265E-2</v>
      </c>
      <c r="C44" s="17">
        <f t="shared" si="7"/>
        <v>0.91961000000000004</v>
      </c>
      <c r="D44" s="39">
        <f t="shared" si="8"/>
        <v>4.4981249999999999</v>
      </c>
      <c r="E44" s="39">
        <f t="shared" si="5"/>
        <v>20.666148051</v>
      </c>
      <c r="F44" s="8">
        <f t="shared" si="6"/>
        <v>22.472730887006449</v>
      </c>
      <c r="H44" s="5" t="s">
        <v>19</v>
      </c>
    </row>
    <row r="45" spans="1:8" ht="14.4">
      <c r="A45" s="3">
        <v>60</v>
      </c>
      <c r="B45" s="16">
        <v>7.3439134191260025E-2</v>
      </c>
      <c r="C45" s="17">
        <f t="shared" si="7"/>
        <v>0.87963999999999998</v>
      </c>
      <c r="D45" s="39">
        <f t="shared" si="8"/>
        <v>4.2366999999999999</v>
      </c>
      <c r="E45" s="39">
        <f t="shared" si="5"/>
        <v>16.168023050999999</v>
      </c>
      <c r="F45" s="8">
        <f t="shared" si="6"/>
        <v>18.38027266950116</v>
      </c>
      <c r="H45" s="5" t="s">
        <v>20</v>
      </c>
    </row>
    <row r="46" spans="1:8" ht="14.4">
      <c r="A46" s="3">
        <v>65</v>
      </c>
      <c r="B46" s="16">
        <v>0.12383441303494302</v>
      </c>
      <c r="C46" s="17">
        <f t="shared" si="7"/>
        <v>0.81503999999999999</v>
      </c>
      <c r="D46" s="39">
        <f t="shared" si="8"/>
        <v>3.8228749999999998</v>
      </c>
      <c r="E46" s="39">
        <f t="shared" si="5"/>
        <v>11.931323051</v>
      </c>
      <c r="F46" s="8">
        <f t="shared" si="6"/>
        <v>14.638941709609345</v>
      </c>
      <c r="H46" s="5" t="s">
        <v>21</v>
      </c>
    </row>
    <row r="47" spans="1:8" ht="14.4">
      <c r="A47" s="3">
        <v>70</v>
      </c>
      <c r="B47" s="16">
        <v>0.19959109941045505</v>
      </c>
      <c r="C47" s="17">
        <f t="shared" si="7"/>
        <v>0.71411000000000002</v>
      </c>
      <c r="D47" s="39">
        <f t="shared" si="8"/>
        <v>3.2142249999999999</v>
      </c>
      <c r="E47" s="39">
        <f t="shared" si="5"/>
        <v>8.1084480509999999</v>
      </c>
      <c r="F47" s="8">
        <f t="shared" si="6"/>
        <v>11.354620508044979</v>
      </c>
    </row>
    <row r="48" spans="1:8" ht="14.4">
      <c r="A48" s="3">
        <v>75</v>
      </c>
      <c r="B48" s="16">
        <v>0.30057034885755263</v>
      </c>
      <c r="C48" s="17">
        <f t="shared" si="7"/>
        <v>0.57157999999999998</v>
      </c>
      <c r="D48" s="39">
        <f t="shared" si="8"/>
        <v>2.4283999999999999</v>
      </c>
      <c r="E48" s="39">
        <f t="shared" si="5"/>
        <v>4.8942230510000009</v>
      </c>
      <c r="F48" s="8">
        <f t="shared" si="6"/>
        <v>8.5626212446201784</v>
      </c>
      <c r="H48" s="5" t="s">
        <v>22</v>
      </c>
    </row>
    <row r="49" spans="1:8" ht="14.4">
      <c r="A49" s="3">
        <v>80</v>
      </c>
      <c r="B49" s="16">
        <v>0.43569999999999998</v>
      </c>
      <c r="C49" s="17">
        <f t="shared" si="7"/>
        <v>0.39978000000000008</v>
      </c>
      <c r="D49" s="39">
        <f t="shared" si="8"/>
        <v>1.5634396350000004</v>
      </c>
      <c r="E49" s="39">
        <f>E50+D49</f>
        <v>2.4658230510000005</v>
      </c>
      <c r="F49" s="8">
        <f t="shared" si="6"/>
        <v>6.1679500000000003</v>
      </c>
      <c r="H49" s="5" t="s">
        <v>26</v>
      </c>
    </row>
    <row r="50" spans="1:8" ht="14.4">
      <c r="A50" s="3">
        <v>85</v>
      </c>
      <c r="B50" s="18"/>
      <c r="C50" s="17">
        <f t="shared" si="7"/>
        <v>0.22559585400000007</v>
      </c>
      <c r="D50" s="39">
        <f>C50/C23</f>
        <v>0.90238341600000027</v>
      </c>
      <c r="E50" s="39">
        <f>D50</f>
        <v>0.90238341600000027</v>
      </c>
      <c r="F50" s="8">
        <f t="shared" si="6"/>
        <v>4</v>
      </c>
      <c r="G50" s="19"/>
      <c r="H50" s="5" t="s">
        <v>23</v>
      </c>
    </row>
    <row r="56" spans="1:8">
      <c r="A56" s="41" t="s">
        <v>38</v>
      </c>
    </row>
    <row r="83" spans="1:6">
      <c r="A83" s="5" t="s">
        <v>11</v>
      </c>
    </row>
    <row r="84" spans="1:6">
      <c r="B84" s="5" t="s">
        <v>10</v>
      </c>
      <c r="F84" s="20" t="s">
        <v>9</v>
      </c>
    </row>
    <row r="85" spans="1:6" ht="14.4">
      <c r="A85" s="3">
        <v>0</v>
      </c>
      <c r="B85" s="5">
        <f>$J$18</f>
        <v>1</v>
      </c>
      <c r="C85" s="5">
        <v>0</v>
      </c>
      <c r="F85" s="5">
        <v>6.7399999999999682E-3</v>
      </c>
    </row>
    <row r="86" spans="1:6" ht="14.4">
      <c r="A86" s="3">
        <v>1</v>
      </c>
      <c r="B86" s="5">
        <f>$J$19</f>
        <v>1</v>
      </c>
      <c r="C86" s="5">
        <v>1</v>
      </c>
      <c r="F86" s="5">
        <v>1.2081428830316154E-3</v>
      </c>
    </row>
    <row r="87" spans="1:6" ht="14.4">
      <c r="A87" s="3">
        <v>5</v>
      </c>
      <c r="B87" s="5">
        <f>$J$19</f>
        <v>1</v>
      </c>
      <c r="C87" s="5">
        <v>2</v>
      </c>
      <c r="F87" s="5">
        <v>7.358425901659027E-4</v>
      </c>
    </row>
    <row r="88" spans="1:6" ht="14.4">
      <c r="A88" s="3">
        <v>10</v>
      </c>
      <c r="B88" s="5">
        <f>$J$19</f>
        <v>1</v>
      </c>
      <c r="C88" s="5">
        <v>3</v>
      </c>
      <c r="F88" s="5">
        <v>9.5830853499845325E-4</v>
      </c>
    </row>
    <row r="89" spans="1:6" ht="14.4">
      <c r="A89" s="3">
        <v>15</v>
      </c>
      <c r="B89" s="5">
        <f t="shared" ref="B89:B96" si="9">$J$20-(($J$20-$J$21)*D89/7)</f>
        <v>1</v>
      </c>
      <c r="C89" s="5">
        <v>4</v>
      </c>
      <c r="F89" s="5">
        <v>2.9584603889416528E-3</v>
      </c>
    </row>
    <row r="90" spans="1:6" ht="14.4">
      <c r="A90" s="3">
        <v>20</v>
      </c>
      <c r="B90" s="5">
        <f t="shared" si="9"/>
        <v>1</v>
      </c>
      <c r="C90" s="5">
        <v>5</v>
      </c>
      <c r="D90" s="5">
        <v>1</v>
      </c>
      <c r="F90" s="5">
        <v>4.2635070130133679E-3</v>
      </c>
    </row>
    <row r="91" spans="1:6" ht="14.4">
      <c r="A91" s="3">
        <v>25</v>
      </c>
      <c r="B91" s="5">
        <f t="shared" si="9"/>
        <v>1</v>
      </c>
      <c r="C91" s="5">
        <v>6</v>
      </c>
      <c r="D91" s="5">
        <v>2</v>
      </c>
      <c r="F91" s="5">
        <v>4.4038078190472563E-3</v>
      </c>
    </row>
    <row r="92" spans="1:6" ht="14.4">
      <c r="A92" s="3">
        <v>30</v>
      </c>
      <c r="B92" s="5">
        <f t="shared" si="9"/>
        <v>1</v>
      </c>
      <c r="C92" s="5">
        <v>7</v>
      </c>
      <c r="D92" s="5">
        <v>3</v>
      </c>
      <c r="F92" s="5">
        <v>4.9953519731128493E-3</v>
      </c>
    </row>
    <row r="93" spans="1:6" ht="14.4">
      <c r="A93" s="3">
        <v>35</v>
      </c>
      <c r="B93" s="5">
        <f t="shared" si="9"/>
        <v>1</v>
      </c>
      <c r="C93" s="5">
        <v>8</v>
      </c>
      <c r="D93" s="5">
        <v>4</v>
      </c>
      <c r="F93" s="5">
        <v>6.385905833555805E-3</v>
      </c>
    </row>
    <row r="94" spans="1:6" ht="14.4">
      <c r="A94" s="3">
        <v>40</v>
      </c>
      <c r="B94" s="5">
        <f t="shared" si="9"/>
        <v>1</v>
      </c>
      <c r="C94" s="5">
        <v>9</v>
      </c>
      <c r="D94" s="5">
        <v>5</v>
      </c>
      <c r="F94" s="5">
        <v>9.9194048357097442E-3</v>
      </c>
    </row>
    <row r="95" spans="1:6" ht="14.4">
      <c r="A95" s="3">
        <v>45</v>
      </c>
      <c r="B95" s="5">
        <f t="shared" si="9"/>
        <v>1</v>
      </c>
      <c r="C95" s="5">
        <v>10</v>
      </c>
      <c r="D95" s="5">
        <v>6</v>
      </c>
      <c r="F95" s="5">
        <v>1.5142976414109777E-2</v>
      </c>
    </row>
    <row r="96" spans="1:6" ht="14.4">
      <c r="A96" s="3">
        <v>50</v>
      </c>
      <c r="B96" s="5">
        <f t="shared" si="9"/>
        <v>1</v>
      </c>
      <c r="C96" s="5">
        <v>11</v>
      </c>
      <c r="D96" s="5">
        <v>7</v>
      </c>
      <c r="F96" s="5">
        <v>2.5516854051648274E-2</v>
      </c>
    </row>
    <row r="97" spans="1:7" ht="14.4">
      <c r="A97" s="3">
        <v>55</v>
      </c>
      <c r="B97" s="5">
        <f t="shared" ref="B97:B103" si="10">$J$21-(($J$21-$J$22)*E97/7)</f>
        <v>1</v>
      </c>
      <c r="C97" s="5">
        <v>12</v>
      </c>
      <c r="D97" s="5">
        <v>8</v>
      </c>
      <c r="E97" s="5">
        <v>1</v>
      </c>
      <c r="F97" s="5">
        <v>4.3464077163145265E-2</v>
      </c>
    </row>
    <row r="98" spans="1:7" ht="14.4">
      <c r="A98" s="3">
        <v>60</v>
      </c>
      <c r="B98" s="5">
        <f t="shared" si="10"/>
        <v>1</v>
      </c>
      <c r="C98" s="5">
        <v>13</v>
      </c>
      <c r="D98" s="5">
        <v>9</v>
      </c>
      <c r="E98" s="5">
        <v>2</v>
      </c>
      <c r="F98" s="5">
        <v>7.3439134191260025E-2</v>
      </c>
    </row>
    <row r="99" spans="1:7" ht="14.4">
      <c r="A99" s="3">
        <v>65</v>
      </c>
      <c r="B99" s="5">
        <f t="shared" si="10"/>
        <v>1</v>
      </c>
      <c r="C99" s="5">
        <v>14</v>
      </c>
      <c r="D99" s="5">
        <v>10</v>
      </c>
      <c r="E99" s="5">
        <v>3</v>
      </c>
      <c r="F99" s="5">
        <v>0.12383441303494302</v>
      </c>
    </row>
    <row r="100" spans="1:7" ht="14.4">
      <c r="A100" s="3">
        <v>70</v>
      </c>
      <c r="B100" s="5">
        <f t="shared" si="10"/>
        <v>1</v>
      </c>
      <c r="C100" s="5">
        <v>15</v>
      </c>
      <c r="D100" s="5">
        <v>11</v>
      </c>
      <c r="E100" s="5">
        <v>4</v>
      </c>
      <c r="F100" s="5">
        <v>0.19959109941045505</v>
      </c>
    </row>
    <row r="101" spans="1:7" ht="14.4">
      <c r="A101" s="3">
        <v>75</v>
      </c>
      <c r="B101" s="5">
        <f t="shared" si="10"/>
        <v>1</v>
      </c>
      <c r="C101" s="5">
        <v>16</v>
      </c>
      <c r="D101" s="5">
        <v>12</v>
      </c>
      <c r="E101" s="5">
        <v>5</v>
      </c>
      <c r="F101" s="5">
        <v>0.30057034885755263</v>
      </c>
    </row>
    <row r="102" spans="1:7" ht="14.4">
      <c r="A102" s="3">
        <v>80</v>
      </c>
      <c r="B102" s="5">
        <f t="shared" si="10"/>
        <v>1</v>
      </c>
      <c r="C102" s="5">
        <v>17</v>
      </c>
      <c r="D102" s="5">
        <v>13</v>
      </c>
      <c r="E102" s="5">
        <v>6</v>
      </c>
      <c r="F102" s="5">
        <v>0.43569999999999998</v>
      </c>
    </row>
    <row r="103" spans="1:7" ht="14.4">
      <c r="A103" s="3">
        <v>85</v>
      </c>
      <c r="B103" s="5">
        <f t="shared" si="10"/>
        <v>1</v>
      </c>
      <c r="C103" s="5">
        <v>18</v>
      </c>
      <c r="D103" s="5">
        <v>14</v>
      </c>
      <c r="E103" s="5">
        <v>7</v>
      </c>
      <c r="F103" s="5">
        <v>0.25</v>
      </c>
      <c r="G103" s="5" t="s">
        <v>8</v>
      </c>
    </row>
  </sheetData>
  <phoneticPr fontId="6" type="noConversion"/>
  <pageMargins left="0.75" right="0.75" top="1" bottom="1" header="0.5" footer="0.5"/>
  <pageSetup paperSize="9" scale="96" orientation="landscape" r:id="rId1"/>
  <headerFooter alignWithMargins="0"/>
  <ignoredErrors>
    <ignoredError sqref="D3:F21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LSHTM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SLOGGETT</dc:creator>
  <cp:lastModifiedBy>Luke</cp:lastModifiedBy>
  <cp:lastPrinted>2009-10-28T09:40:38Z</cp:lastPrinted>
  <dcterms:created xsi:type="dcterms:W3CDTF">1999-10-29T09:53:20Z</dcterms:created>
  <dcterms:modified xsi:type="dcterms:W3CDTF">2013-06-30T17:50:16Z</dcterms:modified>
</cp:coreProperties>
</file>